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365"/>
  </bookViews>
  <sheets>
    <sheet name="звіт" sheetId="1" r:id="rId1"/>
    <sheet name="01-02 зп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9" i="1" l="1"/>
  <c r="F32" i="1"/>
  <c r="E43" i="2" l="1"/>
  <c r="E29" i="2" l="1"/>
  <c r="E46" i="2" s="1"/>
  <c r="D40" i="2"/>
  <c r="D39" i="2"/>
  <c r="D35" i="2"/>
  <c r="D32" i="2"/>
  <c r="D43" i="2" s="1"/>
  <c r="D27" i="2" l="1"/>
  <c r="D25" i="2"/>
  <c r="D24" i="2"/>
  <c r="D14" i="2"/>
  <c r="E13" i="2"/>
  <c r="E12" i="2"/>
  <c r="E11" i="2"/>
  <c r="E10" i="2"/>
  <c r="E9" i="2"/>
  <c r="E8" i="2"/>
  <c r="E7" i="2"/>
  <c r="E6" i="2"/>
  <c r="E5" i="2"/>
  <c r="D29" i="2" l="1"/>
  <c r="D46" i="2" s="1"/>
  <c r="E14" i="2"/>
  <c r="F40" i="1" l="1"/>
  <c r="F15" i="1" l="1"/>
  <c r="F16" i="1"/>
  <c r="F17" i="1"/>
  <c r="F14" i="1"/>
  <c r="E35" i="1"/>
  <c r="E34" i="1"/>
  <c r="D19" i="1" l="1"/>
  <c r="E13" i="1"/>
  <c r="E12" i="1" s="1"/>
  <c r="E19" i="1"/>
  <c r="D13" i="1"/>
  <c r="E37" i="1"/>
  <c r="F37" i="1" s="1"/>
  <c r="E36" i="1"/>
  <c r="F36" i="1" s="1"/>
  <c r="E38" i="1"/>
  <c r="F38" i="1" s="1"/>
  <c r="E33" i="1"/>
  <c r="F33" i="1" s="1"/>
  <c r="D35" i="1"/>
  <c r="B15" i="1" l="1"/>
  <c r="E6" i="1" l="1"/>
  <c r="D6" i="1"/>
  <c r="B8" i="1" l="1"/>
  <c r="B17" i="1"/>
  <c r="F8" i="1"/>
  <c r="F11" i="1" l="1"/>
  <c r="F28" i="1" l="1"/>
  <c r="F13" i="1"/>
  <c r="E31" i="1" l="1"/>
  <c r="E39" i="1" s="1"/>
  <c r="D34" i="1"/>
  <c r="F34" i="1" s="1"/>
  <c r="F35" i="1"/>
  <c r="F19" i="1"/>
  <c r="F20" i="1"/>
  <c r="F21" i="1"/>
  <c r="F22" i="1"/>
  <c r="F23" i="1"/>
  <c r="F26" i="1"/>
  <c r="F27" i="1"/>
  <c r="F7" i="1"/>
  <c r="F9" i="1"/>
  <c r="F10" i="1"/>
  <c r="F12" i="1"/>
  <c r="F6" i="1" l="1"/>
  <c r="D31" i="1"/>
  <c r="D39" i="1" s="1"/>
  <c r="A12" i="1"/>
  <c r="F31" i="1" l="1"/>
  <c r="F39" i="1" s="1"/>
</calcChain>
</file>

<file path=xl/sharedStrings.xml><?xml version="1.0" encoding="utf-8"?>
<sst xmlns="http://schemas.openxmlformats.org/spreadsheetml/2006/main" count="113" uniqueCount="94">
  <si>
    <t>№ з/п</t>
  </si>
  <si>
    <t>НАЙМЕНУВАННЯ</t>
  </si>
  <si>
    <t>ГРН.</t>
  </si>
  <si>
    <t>I</t>
  </si>
  <si>
    <t>II</t>
  </si>
  <si>
    <t>ДОХОДИ</t>
  </si>
  <si>
    <t>III</t>
  </si>
  <si>
    <t>ВИТРАТИ</t>
  </si>
  <si>
    <t xml:space="preserve">Комісія банку </t>
  </si>
  <si>
    <t>IV</t>
  </si>
  <si>
    <t>ЗВІТ ПРО РУХ ГРОШОВИХ КОШТІВ ВІД НАДХОДЖЕНЬ ТА ВИТРАТ З УТРИМАННЯ БУДИНКУ ТА ПРИБУДИНКОВОЇ ТЕРИТОРІЇ  за період  01.12.2018 - 28.02.2019 РОКУ</t>
  </si>
  <si>
    <t>Бухгалтерські послуги</t>
  </si>
  <si>
    <t xml:space="preserve">Вивезення твердих побутових відходів </t>
  </si>
  <si>
    <t>Господарські потреби</t>
  </si>
  <si>
    <t>Послуги по охороні території житлового комплексу</t>
  </si>
  <si>
    <t>1.1</t>
  </si>
  <si>
    <t>1.2</t>
  </si>
  <si>
    <t>1.3</t>
  </si>
  <si>
    <t>ВИТРАТИ ЗА ПЕРІОД РАЗОМ</t>
  </si>
  <si>
    <t>ЗАЛИШОК КОШТІВ НА КІНЕЦЬ ПЕРІОДА</t>
  </si>
  <si>
    <t>КОШТИ НА ПОЧАТОК ПЕРІОДА</t>
  </si>
  <si>
    <t>1.4</t>
  </si>
  <si>
    <t>1.5</t>
  </si>
  <si>
    <t>Тех.та аварійне обслуговування систем опалення,каналіз,ХВ та ГВ, внутр.будинкових електромереж</t>
  </si>
  <si>
    <t>Компенсація електроенергії</t>
  </si>
  <si>
    <t>Внески ОСББ</t>
  </si>
  <si>
    <t>Обслуговування будинкових мереж</t>
  </si>
  <si>
    <t>Прибирання території та місць загального користування</t>
  </si>
  <si>
    <t>Послуги інженера</t>
  </si>
  <si>
    <t>Всього</t>
  </si>
  <si>
    <t>грудень</t>
  </si>
  <si>
    <t>січень</t>
  </si>
  <si>
    <t>лютий</t>
  </si>
  <si>
    <t>Конс'ержні послуги</t>
  </si>
  <si>
    <t>132 583,69</t>
  </si>
  <si>
    <t>229 764,58</t>
  </si>
  <si>
    <t>Сплачено внески утримання будинку, електроен. (квартири без договору), в т.ч.:</t>
  </si>
  <si>
    <t>Нараховано внески утримання будинку, електроен. (квартири без договору), в т.ч.:</t>
  </si>
  <si>
    <t>Внески від провайдерів</t>
  </si>
  <si>
    <t>2.1</t>
  </si>
  <si>
    <t>2.2</t>
  </si>
  <si>
    <t>2.4</t>
  </si>
  <si>
    <t>Плата за здачу звітності в системі Ай фін звіт</t>
  </si>
  <si>
    <t xml:space="preserve">Аналiз проекта та iндивiдуального теплового пункта, перепроектування </t>
  </si>
  <si>
    <t>Відшкодування - пільги, субсидії</t>
  </si>
  <si>
    <t>Інші послуги:</t>
  </si>
  <si>
    <t>Проведення огляду об'єкта дослідження та ознайомлення (по пожежі)</t>
  </si>
  <si>
    <t xml:space="preserve">Прибирання снігу </t>
  </si>
  <si>
    <t>КОМЕНТАРІ</t>
  </si>
  <si>
    <t>послуги з відрегулювання тепла</t>
  </si>
  <si>
    <t>в лютому платимо за січень, в березні сплатимо за лютий</t>
  </si>
  <si>
    <t>перший транш за незалежну експертизу</t>
  </si>
  <si>
    <t>ПП Меша Р.М. за мережеві контроллери</t>
  </si>
  <si>
    <t>Добровільні  внески  на ліквідацію пожежі</t>
  </si>
  <si>
    <t>Внески на управління будинком</t>
  </si>
  <si>
    <t>в лютому оплата за січень</t>
  </si>
  <si>
    <t>сантехнік та електрик</t>
  </si>
  <si>
    <t>ЕЛЕКТРОЕНЕРГІЯ будинку</t>
  </si>
  <si>
    <t>ЕЛЕКТРОЕНЕРГІЯ за непрямими договорами</t>
  </si>
  <si>
    <t>в сумі 40 544 ЗП керуючого за 11,12,01 + половина лютого</t>
  </si>
  <si>
    <t>прибиральниці та двірники (+ була 27520,62 доплата в березні за лютий)</t>
  </si>
  <si>
    <t>Управління будинком - керуючий</t>
  </si>
  <si>
    <t>реального рахунку від  ДТЕКу поки немає, нарахування приблизні згідно наших підрахунків, враховуючи наявну у нас інформацію про кількість прямих договорів</t>
  </si>
  <si>
    <t>в лютому  сума більша, бо частині квартир нарахований більший тариф через затримку в оплаті</t>
  </si>
  <si>
    <t>в січні сума більше, бо врахована оплата за бухг. послуги, надані в грудні</t>
  </si>
  <si>
    <t>посада</t>
  </si>
  <si>
    <t xml:space="preserve">аванс </t>
  </si>
  <si>
    <t>все разом</t>
  </si>
  <si>
    <t>Керуючий</t>
  </si>
  <si>
    <t>Інженер</t>
  </si>
  <si>
    <t>Прибиральниця 1 і 3</t>
  </si>
  <si>
    <t>Прибиральниця 2</t>
  </si>
  <si>
    <t>Сантехнік</t>
  </si>
  <si>
    <t>Електрик</t>
  </si>
  <si>
    <t>Двірник</t>
  </si>
  <si>
    <t>Консьржи</t>
  </si>
  <si>
    <t>Аварійне обслуговування</t>
  </si>
  <si>
    <t>Разом</t>
  </si>
  <si>
    <t>договір + доплати</t>
  </si>
  <si>
    <t>все разом з усіма податками</t>
  </si>
  <si>
    <t>Двірник 2 жінки</t>
  </si>
  <si>
    <t>Двірник Світлана звільнена</t>
  </si>
  <si>
    <t>Двірник чоловік</t>
  </si>
  <si>
    <t>Тимчасовий двірник</t>
  </si>
  <si>
    <t>Разом 01</t>
  </si>
  <si>
    <t>Разом 02</t>
  </si>
  <si>
    <t>Разом 01-02</t>
  </si>
  <si>
    <r>
      <t xml:space="preserve">ВАЖЛИВО! Сума залишку буде зменшена на оплати </t>
    </r>
    <r>
      <rPr>
        <b/>
        <u/>
        <sz val="14"/>
        <color theme="1"/>
        <rFont val="Times New Roman"/>
        <family val="1"/>
        <charset val="204"/>
      </rPr>
      <t>за лютий</t>
    </r>
    <r>
      <rPr>
        <b/>
        <sz val="14"/>
        <color theme="1"/>
        <rFont val="Times New Roman"/>
        <family val="1"/>
        <charset val="204"/>
      </rPr>
      <t>, які оплачені/будуть оплачені в березні:
оплата прибиральниць та двірника 27560,62 грн.,  плата за ТО ліфтів, оплата компенсації ЖС за тепло, плата за охорону 2 поста 48 тис грн за лютий, плата за електроенергію об'єкта близько 200 тис грн 2 місяці, 
транзит електроенергії (ті, хто не на прямих договорах і ще не заплатили 
в ОСББ компенсацію), березневий транш на експертизи, компенсація опалення від офісів, 24 тис ремонт дверей і гальмівного важеля 34 тис тощо</t>
    </r>
  </si>
  <si>
    <t>Заробітна плата Голови</t>
  </si>
  <si>
    <t>2.3.</t>
  </si>
  <si>
    <t>2.5</t>
  </si>
  <si>
    <t>ВАЖЛИВО! Сума залишку буде зменшена на оплати за лютий, які оплачені/будуть оплачені в березні:
оплата прибиральниць та двірника 27560,62 грн.,  плата за ТО ліфтів, оплата компенсації ЖС за тепло, плата за охорону 2 поста 48 тис грн за лютий, плата за електроенергію об'єкта близько 200 тис грн за два місяці, транзит електроенергії (ті, хто не на прямих договорах і ще не заплатили в ОСББ компенсацію), березневий транш на експертизи, компенсація опалення від офісів, 24 тис ремонт дверей і гальмівного важеля 34 тис тощо</t>
  </si>
  <si>
    <t>Заробітна плата персоналу, включаючи податки</t>
  </si>
  <si>
    <t>повинен співпадати з п 1.3 та 2.3 при 100% оплаті.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</si>
</sst>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р_._-;\-* #,##0.00_р_._-;_-* &quot;-&quot;??_р_._-;_-@_-"/>
  </numFmts>
  <fonts count="1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u/>
      <sz val="14"/>
      <color theme="1"/>
      <name val="Times New Roman"/>
      <family val="1"/>
      <charset val="204"/>
    </font>
    <font>
      <sz val="11"/>
      <color theme="1"/>
      <name val="Arial Narrow"/>
      <family val="2"/>
      <charset val="204"/>
    </font>
    <font>
      <sz val="11"/>
      <color theme="1"/>
      <name val="Calibri"/>
      <family val="2"/>
      <scheme val="minor"/>
    </font>
    <font>
      <sz val="12"/>
      <color theme="1"/>
      <name val="Arial Narrow"/>
      <family val="2"/>
      <charset val="204"/>
    </font>
    <font>
      <b/>
      <sz val="11"/>
      <color theme="1"/>
      <name val="Arial Narrow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3" fillId="0" borderId="0"/>
  </cellStyleXfs>
  <cellXfs count="93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left" wrapText="1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left" wrapText="1"/>
    </xf>
    <xf numFmtId="0" fontId="4" fillId="0" borderId="1" xfId="0" applyFont="1" applyBorder="1" applyAlignment="1">
      <alignment horizontal="left" wrapText="1" indent="5"/>
    </xf>
    <xf numFmtId="49" fontId="4" fillId="0" borderId="1" xfId="0" applyNumberFormat="1" applyFont="1" applyBorder="1" applyAlignment="1">
      <alignment horizontal="center"/>
    </xf>
    <xf numFmtId="0" fontId="6" fillId="0" borderId="0" xfId="0" applyFont="1"/>
    <xf numFmtId="0" fontId="2" fillId="0" borderId="1" xfId="0" applyFont="1" applyBorder="1" applyAlignment="1">
      <alignment horizontal="left" wrapText="1"/>
    </xf>
    <xf numFmtId="0" fontId="7" fillId="0" borderId="0" xfId="0" applyFont="1"/>
    <xf numFmtId="0" fontId="8" fillId="0" borderId="0" xfId="0" applyFont="1"/>
    <xf numFmtId="0" fontId="3" fillId="0" borderId="1" xfId="0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left" wrapText="1" indent="9"/>
    </xf>
    <xf numFmtId="0" fontId="4" fillId="0" borderId="1" xfId="0" applyFont="1" applyBorder="1" applyAlignment="1">
      <alignment horizontal="center"/>
    </xf>
    <xf numFmtId="0" fontId="4" fillId="0" borderId="1" xfId="0" applyFont="1" applyFill="1" applyBorder="1" applyAlignment="1">
      <alignment horizontal="left" wrapText="1" indent="4"/>
    </xf>
    <xf numFmtId="1" fontId="2" fillId="0" borderId="1" xfId="0" applyNumberFormat="1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1" fontId="4" fillId="0" borderId="1" xfId="1" applyNumberFormat="1" applyFont="1" applyFill="1" applyBorder="1" applyAlignment="1">
      <alignment horizontal="center" vertical="center"/>
    </xf>
    <xf numFmtId="1" fontId="2" fillId="0" borderId="1" xfId="1" applyNumberFormat="1" applyFont="1" applyFill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1" fontId="3" fillId="4" borderId="1" xfId="1" applyNumberFormat="1" applyFont="1" applyFill="1" applyBorder="1" applyAlignment="1">
      <alignment horizontal="center" vertical="center"/>
    </xf>
    <xf numFmtId="1" fontId="4" fillId="0" borderId="1" xfId="0" applyNumberFormat="1" applyFont="1" applyFill="1" applyBorder="1" applyAlignment="1">
      <alignment horizontal="center" vertical="center" wrapText="1"/>
    </xf>
    <xf numFmtId="1" fontId="4" fillId="4" borderId="1" xfId="1" applyNumberFormat="1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 wrapText="1"/>
    </xf>
    <xf numFmtId="1" fontId="2" fillId="4" borderId="1" xfId="1" applyNumberFormat="1" applyFont="1" applyFill="1" applyBorder="1" applyAlignment="1">
      <alignment horizontal="center" vertical="center"/>
    </xf>
    <xf numFmtId="1" fontId="2" fillId="3" borderId="1" xfId="0" applyNumberFormat="1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1" fontId="2" fillId="2" borderId="1" xfId="1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0" fontId="6" fillId="0" borderId="1" xfId="0" applyFont="1" applyBorder="1"/>
    <xf numFmtId="2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/>
    <xf numFmtId="0" fontId="3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left" wrapText="1"/>
    </xf>
    <xf numFmtId="0" fontId="6" fillId="0" borderId="1" xfId="0" applyFont="1" applyFill="1" applyBorder="1" applyAlignment="1">
      <alignment wrapText="1"/>
    </xf>
    <xf numFmtId="0" fontId="6" fillId="0" borderId="1" xfId="0" applyFont="1" applyBorder="1" applyAlignment="1">
      <alignment wrapText="1"/>
    </xf>
    <xf numFmtId="0" fontId="9" fillId="0" borderId="1" xfId="0" applyFont="1" applyBorder="1"/>
    <xf numFmtId="2" fontId="0" fillId="0" borderId="0" xfId="0" applyNumberFormat="1" applyAlignment="1">
      <alignment horizontal="center"/>
    </xf>
    <xf numFmtId="0" fontId="9" fillId="6" borderId="1" xfId="0" applyFont="1" applyFill="1" applyBorder="1" applyAlignment="1">
      <alignment wrapText="1"/>
    </xf>
    <xf numFmtId="1" fontId="3" fillId="0" borderId="1" xfId="1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12" fillId="0" borderId="7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10" xfId="0" applyFont="1" applyFill="1" applyBorder="1" applyAlignment="1">
      <alignment horizontal="center" vertical="center"/>
    </xf>
    <xf numFmtId="0" fontId="12" fillId="0" borderId="12" xfId="0" applyFont="1" applyBorder="1" applyAlignment="1">
      <alignment horizontal="left" vertical="center"/>
    </xf>
    <xf numFmtId="4" fontId="12" fillId="3" borderId="1" xfId="0" applyNumberFormat="1" applyFont="1" applyFill="1" applyBorder="1" applyAlignment="1">
      <alignment horizontal="center" vertical="center"/>
    </xf>
    <xf numFmtId="4" fontId="12" fillId="0" borderId="1" xfId="0" applyNumberFormat="1" applyFont="1" applyFill="1" applyBorder="1" applyAlignment="1">
      <alignment horizontal="center" vertical="center"/>
    </xf>
    <xf numFmtId="4" fontId="12" fillId="0" borderId="0" xfId="0" applyNumberFormat="1" applyFont="1" applyAlignment="1">
      <alignment horizontal="center" vertical="center"/>
    </xf>
    <xf numFmtId="0" fontId="12" fillId="0" borderId="12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left" vertical="center"/>
    </xf>
    <xf numFmtId="0" fontId="12" fillId="0" borderId="14" xfId="0" applyFont="1" applyBorder="1" applyAlignment="1">
      <alignment horizontal="center" vertical="center"/>
    </xf>
    <xf numFmtId="4" fontId="12" fillId="0" borderId="13" xfId="0" applyNumberFormat="1" applyFont="1" applyBorder="1" applyAlignment="1">
      <alignment horizontal="center" vertical="center"/>
    </xf>
    <xf numFmtId="4" fontId="12" fillId="0" borderId="0" xfId="0" applyNumberFormat="1" applyFont="1" applyFill="1" applyAlignment="1">
      <alignment horizontal="center" vertical="center"/>
    </xf>
    <xf numFmtId="2" fontId="12" fillId="0" borderId="0" xfId="0" applyNumberFormat="1" applyFont="1" applyAlignment="1">
      <alignment horizontal="center" vertical="center"/>
    </xf>
    <xf numFmtId="2" fontId="12" fillId="0" borderId="0" xfId="0" applyNumberFormat="1" applyFont="1" applyFill="1" applyAlignment="1">
      <alignment horizontal="center" vertical="center"/>
    </xf>
    <xf numFmtId="4" fontId="14" fillId="0" borderId="1" xfId="0" applyNumberFormat="1" applyFont="1" applyFill="1" applyBorder="1" applyAlignment="1">
      <alignment horizontal="center" vertical="center"/>
    </xf>
    <xf numFmtId="0" fontId="14" fillId="0" borderId="12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  <xf numFmtId="4" fontId="0" fillId="0" borderId="0" xfId="0" applyNumberFormat="1" applyAlignment="1">
      <alignment horizontal="center"/>
    </xf>
    <xf numFmtId="4" fontId="10" fillId="0" borderId="1" xfId="0" applyNumberFormat="1" applyFont="1" applyBorder="1" applyAlignment="1">
      <alignment horizontal="center"/>
    </xf>
    <xf numFmtId="4" fontId="15" fillId="0" borderId="1" xfId="0" applyNumberFormat="1" applyFont="1" applyBorder="1" applyAlignment="1">
      <alignment horizontal="center" vertical="center"/>
    </xf>
    <xf numFmtId="0" fontId="14" fillId="0" borderId="6" xfId="0" applyFont="1" applyFill="1" applyBorder="1" applyAlignment="1">
      <alignment horizontal="left" vertical="center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64" fontId="2" fillId="2" borderId="3" xfId="1" applyFont="1" applyFill="1" applyBorder="1" applyAlignment="1">
      <alignment horizontal="center" vertical="center" wrapText="1"/>
    </xf>
    <xf numFmtId="164" fontId="2" fillId="2" borderId="4" xfId="1" applyFont="1" applyFill="1" applyBorder="1" applyAlignment="1">
      <alignment horizontal="center" vertical="center" wrapText="1"/>
    </xf>
    <xf numFmtId="164" fontId="2" fillId="5" borderId="3" xfId="1" applyFont="1" applyFill="1" applyBorder="1" applyAlignment="1">
      <alignment horizontal="center" vertical="center" wrapText="1"/>
    </xf>
    <xf numFmtId="164" fontId="2" fillId="5" borderId="4" xfId="1" applyFont="1" applyFill="1" applyBorder="1" applyAlignment="1">
      <alignment horizontal="center" vertical="center" wrapText="1"/>
    </xf>
    <xf numFmtId="0" fontId="2" fillId="7" borderId="2" xfId="0" applyFont="1" applyFill="1" applyBorder="1" applyAlignment="1">
      <alignment horizontal="center" vertical="center" wrapText="1"/>
    </xf>
    <xf numFmtId="0" fontId="2" fillId="7" borderId="5" xfId="0" applyFont="1" applyFill="1" applyBorder="1" applyAlignment="1">
      <alignment horizontal="center" vertical="center" wrapText="1"/>
    </xf>
    <xf numFmtId="0" fontId="2" fillId="7" borderId="6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2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5"/>
  <sheetViews>
    <sheetView tabSelected="1" topLeftCell="A7" zoomScale="82" zoomScaleNormal="82" workbookViewId="0">
      <selection activeCell="G12" sqref="G12"/>
    </sheetView>
  </sheetViews>
  <sheetFormatPr defaultRowHeight="15" x14ac:dyDescent="0.25"/>
  <cols>
    <col min="1" max="1" width="11" bestFit="1" customWidth="1"/>
    <col min="2" max="2" width="61.42578125" customWidth="1"/>
    <col min="3" max="3" width="17.28515625" style="36" customWidth="1"/>
    <col min="4" max="4" width="16" style="36" customWidth="1"/>
    <col min="5" max="5" width="17.28515625" style="36" customWidth="1"/>
    <col min="6" max="6" width="17.7109375" style="36" customWidth="1"/>
    <col min="7" max="7" width="72.140625" customWidth="1"/>
  </cols>
  <sheetData>
    <row r="1" spans="1:15" ht="37.5" customHeight="1" x14ac:dyDescent="0.25">
      <c r="A1" s="84" t="s">
        <v>10</v>
      </c>
      <c r="B1" s="84"/>
      <c r="C1" s="84"/>
      <c r="D1" s="84"/>
      <c r="E1" s="84"/>
      <c r="F1" s="85"/>
    </row>
    <row r="2" spans="1:15" ht="128.25" customHeight="1" x14ac:dyDescent="0.25">
      <c r="A2" s="90" t="s">
        <v>87</v>
      </c>
      <c r="B2" s="91"/>
      <c r="C2" s="91"/>
      <c r="D2" s="91"/>
      <c r="E2" s="91"/>
      <c r="F2" s="92"/>
    </row>
    <row r="3" spans="1:15" ht="24.95" customHeight="1" x14ac:dyDescent="0.25">
      <c r="A3" s="1" t="s">
        <v>0</v>
      </c>
      <c r="B3" s="1" t="s">
        <v>1</v>
      </c>
      <c r="C3" s="1"/>
      <c r="D3" s="1"/>
      <c r="E3" s="1"/>
      <c r="F3" s="1" t="s">
        <v>2</v>
      </c>
    </row>
    <row r="4" spans="1:15" ht="24.95" customHeight="1" x14ac:dyDescent="0.25">
      <c r="A4" s="2" t="s">
        <v>3</v>
      </c>
      <c r="B4" s="3" t="s">
        <v>20</v>
      </c>
      <c r="C4" s="3">
        <v>0</v>
      </c>
      <c r="D4" s="3" t="s">
        <v>34</v>
      </c>
      <c r="E4" s="3" t="s">
        <v>35</v>
      </c>
      <c r="F4" s="86" t="s">
        <v>29</v>
      </c>
      <c r="G4" s="88" t="s">
        <v>48</v>
      </c>
    </row>
    <row r="5" spans="1:15" ht="24.95" customHeight="1" x14ac:dyDescent="0.3">
      <c r="A5" s="4" t="s">
        <v>4</v>
      </c>
      <c r="B5" s="5" t="s">
        <v>5</v>
      </c>
      <c r="C5" s="5" t="s">
        <v>30</v>
      </c>
      <c r="D5" s="5" t="s">
        <v>31</v>
      </c>
      <c r="E5" s="5" t="s">
        <v>32</v>
      </c>
      <c r="F5" s="87"/>
      <c r="G5" s="89"/>
    </row>
    <row r="6" spans="1:15" s="16" customFormat="1" ht="40.5" customHeight="1" x14ac:dyDescent="0.3">
      <c r="A6" s="6">
        <v>1</v>
      </c>
      <c r="B6" s="15" t="s">
        <v>37</v>
      </c>
      <c r="C6" s="22"/>
      <c r="D6" s="22">
        <f>D7+D8+D9+D10+D11</f>
        <v>483165.85</v>
      </c>
      <c r="E6" s="22">
        <f>E7+E8+E9+E10+E11</f>
        <v>446196.16</v>
      </c>
      <c r="F6" s="22">
        <f>F7+F8+F9+F10+F11</f>
        <v>928862.01</v>
      </c>
      <c r="G6" s="38"/>
    </row>
    <row r="7" spans="1:15" s="14" customFormat="1" ht="31.5" x14ac:dyDescent="0.25">
      <c r="A7" s="13" t="s">
        <v>15</v>
      </c>
      <c r="B7" s="12" t="s">
        <v>25</v>
      </c>
      <c r="C7" s="23"/>
      <c r="D7" s="23">
        <v>312577.01</v>
      </c>
      <c r="E7" s="23">
        <v>340853.8</v>
      </c>
      <c r="F7" s="24">
        <f t="shared" ref="F7:F9" si="0">E7+D7+C7</f>
        <v>653430.81000000006</v>
      </c>
      <c r="G7" s="45" t="s">
        <v>63</v>
      </c>
    </row>
    <row r="8" spans="1:15" s="14" customFormat="1" ht="15.75" x14ac:dyDescent="0.25">
      <c r="A8" s="13" t="s">
        <v>16</v>
      </c>
      <c r="B8" s="12" t="str">
        <f>B14</f>
        <v>Відшкодування - пільги, субсидії</v>
      </c>
      <c r="C8" s="23"/>
      <c r="D8" s="23"/>
      <c r="E8" s="23">
        <v>484.41</v>
      </c>
      <c r="F8" s="24">
        <f t="shared" si="0"/>
        <v>484.41</v>
      </c>
      <c r="G8" s="45"/>
    </row>
    <row r="9" spans="1:15" s="14" customFormat="1" ht="47.25" x14ac:dyDescent="0.25">
      <c r="A9" s="13" t="s">
        <v>17</v>
      </c>
      <c r="B9" s="12" t="s">
        <v>24</v>
      </c>
      <c r="C9" s="23"/>
      <c r="D9" s="23">
        <v>170088.84</v>
      </c>
      <c r="E9" s="23">
        <v>79357.95</v>
      </c>
      <c r="F9" s="24">
        <f t="shared" si="0"/>
        <v>249446.78999999998</v>
      </c>
      <c r="G9" s="44" t="s">
        <v>62</v>
      </c>
    </row>
    <row r="10" spans="1:15" s="14" customFormat="1" ht="15.75" x14ac:dyDescent="0.25">
      <c r="A10" s="13" t="s">
        <v>21</v>
      </c>
      <c r="B10" s="12" t="s">
        <v>53</v>
      </c>
      <c r="C10" s="23"/>
      <c r="D10" s="23"/>
      <c r="E10" s="23">
        <v>25000</v>
      </c>
      <c r="F10" s="24">
        <f>E10+D10+C10</f>
        <v>25000</v>
      </c>
      <c r="G10" s="41"/>
    </row>
    <row r="11" spans="1:15" s="14" customFormat="1" ht="17.25" customHeight="1" x14ac:dyDescent="0.25">
      <c r="A11" s="13" t="s">
        <v>22</v>
      </c>
      <c r="B11" s="12" t="s">
        <v>38</v>
      </c>
      <c r="C11" s="23"/>
      <c r="D11" s="23">
        <v>500</v>
      </c>
      <c r="E11" s="23">
        <v>500</v>
      </c>
      <c r="F11" s="24">
        <f>D11</f>
        <v>500</v>
      </c>
      <c r="G11" s="38"/>
    </row>
    <row r="12" spans="1:15" s="17" customFormat="1" ht="34.5" customHeight="1" x14ac:dyDescent="0.3">
      <c r="A12" s="7">
        <f>A6+1</f>
        <v>2</v>
      </c>
      <c r="B12" s="15" t="s">
        <v>36</v>
      </c>
      <c r="C12" s="22">
        <v>133085.69</v>
      </c>
      <c r="D12" s="22">
        <v>156121.41</v>
      </c>
      <c r="E12" s="39">
        <f>E13+E15+E16+E14</f>
        <v>259145.52</v>
      </c>
      <c r="F12" s="25">
        <f>E12+D12+C12</f>
        <v>548352.62</v>
      </c>
      <c r="G12" s="46"/>
      <c r="O12" s="14"/>
    </row>
    <row r="13" spans="1:15" s="14" customFormat="1" ht="15.75" x14ac:dyDescent="0.25">
      <c r="A13" s="13" t="s">
        <v>39</v>
      </c>
      <c r="B13" s="12" t="s">
        <v>54</v>
      </c>
      <c r="C13" s="23">
        <v>133085.69</v>
      </c>
      <c r="D13" s="23">
        <f>154595+1384.88</f>
        <v>155979.88</v>
      </c>
      <c r="E13" s="23">
        <f>195332.28-10805.53+10000</f>
        <v>194526.75</v>
      </c>
      <c r="F13" s="23">
        <f>E13+D13+C13</f>
        <v>483592.32</v>
      </c>
      <c r="G13" s="46"/>
    </row>
    <row r="14" spans="1:15" s="14" customFormat="1" ht="15.75" x14ac:dyDescent="0.25">
      <c r="A14" s="13" t="s">
        <v>40</v>
      </c>
      <c r="B14" s="12" t="s">
        <v>44</v>
      </c>
      <c r="C14" s="23"/>
      <c r="D14" s="23"/>
      <c r="E14" s="23">
        <v>484.41</v>
      </c>
      <c r="F14" s="23">
        <f>E14+D14+C14</f>
        <v>484.41</v>
      </c>
      <c r="G14" s="38"/>
    </row>
    <row r="15" spans="1:15" s="14" customFormat="1" ht="15.75" x14ac:dyDescent="0.25">
      <c r="A15" s="13" t="s">
        <v>89</v>
      </c>
      <c r="B15" s="12" t="str">
        <f>B9</f>
        <v>Компенсація електроенергії</v>
      </c>
      <c r="C15" s="23"/>
      <c r="D15" s="23">
        <v>141.53</v>
      </c>
      <c r="E15" s="23">
        <v>54134.36</v>
      </c>
      <c r="F15" s="23">
        <f>E15+D15+C15</f>
        <v>54275.89</v>
      </c>
      <c r="G15" s="46"/>
    </row>
    <row r="16" spans="1:15" s="14" customFormat="1" ht="15.75" x14ac:dyDescent="0.25">
      <c r="A16" s="13" t="s">
        <v>41</v>
      </c>
      <c r="B16" s="12" t="s">
        <v>53</v>
      </c>
      <c r="C16" s="23"/>
      <c r="D16" s="23"/>
      <c r="E16" s="23">
        <v>10000</v>
      </c>
      <c r="F16" s="23">
        <f>E16+D16+C16</f>
        <v>10000</v>
      </c>
      <c r="G16" s="38"/>
    </row>
    <row r="17" spans="1:7" s="14" customFormat="1" ht="15.75" x14ac:dyDescent="0.25">
      <c r="A17" s="13" t="s">
        <v>90</v>
      </c>
      <c r="B17" s="12" t="str">
        <f>B11</f>
        <v>Внески від провайдерів</v>
      </c>
      <c r="C17" s="23"/>
      <c r="D17" s="23"/>
      <c r="E17" s="23"/>
      <c r="F17" s="23">
        <f>E17+D17+C17</f>
        <v>0</v>
      </c>
      <c r="G17" s="38"/>
    </row>
    <row r="18" spans="1:7" ht="24.95" customHeight="1" x14ac:dyDescent="0.3">
      <c r="A18" s="7" t="s">
        <v>6</v>
      </c>
      <c r="B18" s="5" t="s">
        <v>7</v>
      </c>
      <c r="C18" s="26"/>
      <c r="D18" s="26"/>
      <c r="E18" s="26"/>
      <c r="F18" s="26"/>
      <c r="G18" s="38"/>
    </row>
    <row r="19" spans="1:7" s="16" customFormat="1" ht="18.75" x14ac:dyDescent="0.3">
      <c r="A19" s="6">
        <v>3</v>
      </c>
      <c r="B19" s="18" t="s">
        <v>13</v>
      </c>
      <c r="C19" s="27"/>
      <c r="D19" s="27">
        <f>5931.19</f>
        <v>5931.19</v>
      </c>
      <c r="E19" s="27">
        <f>3073.3</f>
        <v>3073.3</v>
      </c>
      <c r="F19" s="28">
        <f>E19+D19+C19</f>
        <v>9004.49</v>
      </c>
      <c r="G19" s="38"/>
    </row>
    <row r="20" spans="1:7" s="16" customFormat="1" ht="18.75" x14ac:dyDescent="0.3">
      <c r="A20" s="6">
        <v>4</v>
      </c>
      <c r="B20" s="18" t="s">
        <v>12</v>
      </c>
      <c r="C20" s="27"/>
      <c r="D20" s="27"/>
      <c r="E20" s="27">
        <v>11901.12</v>
      </c>
      <c r="F20" s="28">
        <f>E20+D20+C20</f>
        <v>11901.12</v>
      </c>
      <c r="G20" s="38"/>
    </row>
    <row r="21" spans="1:7" s="16" customFormat="1" ht="18.75" x14ac:dyDescent="0.3">
      <c r="A21" s="6">
        <v>5</v>
      </c>
      <c r="B21" s="18" t="s">
        <v>8</v>
      </c>
      <c r="C21" s="27">
        <v>103</v>
      </c>
      <c r="D21" s="27">
        <v>163.80000000000001</v>
      </c>
      <c r="E21" s="27">
        <v>134.19999999999999</v>
      </c>
      <c r="F21" s="28">
        <f>E21+D21+C21</f>
        <v>401</v>
      </c>
      <c r="G21" s="38"/>
    </row>
    <row r="22" spans="1:7" s="16" customFormat="1" ht="32.25" x14ac:dyDescent="0.3">
      <c r="A22" s="6">
        <v>6</v>
      </c>
      <c r="B22" s="18" t="s">
        <v>11</v>
      </c>
      <c r="C22" s="27"/>
      <c r="D22" s="27">
        <v>17500</v>
      </c>
      <c r="E22" s="27">
        <v>13000</v>
      </c>
      <c r="F22" s="28">
        <f>E22+D22+C22</f>
        <v>30500</v>
      </c>
      <c r="G22" s="45" t="s">
        <v>64</v>
      </c>
    </row>
    <row r="23" spans="1:7" s="16" customFormat="1" ht="18.75" x14ac:dyDescent="0.3">
      <c r="A23" s="6">
        <v>7</v>
      </c>
      <c r="B23" s="18" t="s">
        <v>45</v>
      </c>
      <c r="C23" s="27">
        <v>399</v>
      </c>
      <c r="D23" s="27"/>
      <c r="E23" s="27">
        <v>3500</v>
      </c>
      <c r="F23" s="28">
        <f>E23+D23+C23</f>
        <v>3899</v>
      </c>
      <c r="G23" s="45"/>
    </row>
    <row r="24" spans="1:7" s="14" customFormat="1" ht="15.75" x14ac:dyDescent="0.25">
      <c r="A24" s="20"/>
      <c r="B24" s="21" t="s">
        <v>42</v>
      </c>
      <c r="C24" s="29">
        <v>399</v>
      </c>
      <c r="D24" s="29"/>
      <c r="E24" s="29"/>
      <c r="F24" s="30">
        <v>399</v>
      </c>
      <c r="G24" s="45"/>
    </row>
    <row r="25" spans="1:7" s="14" customFormat="1" ht="31.5" x14ac:dyDescent="0.25">
      <c r="A25" s="20"/>
      <c r="B25" s="21" t="s">
        <v>43</v>
      </c>
      <c r="C25" s="29"/>
      <c r="D25" s="29"/>
      <c r="E25" s="29">
        <v>3500</v>
      </c>
      <c r="F25" s="30">
        <v>3500</v>
      </c>
      <c r="G25" s="45" t="s">
        <v>49</v>
      </c>
    </row>
    <row r="26" spans="1:7" s="16" customFormat="1" ht="21.75" customHeight="1" x14ac:dyDescent="0.3">
      <c r="A26" s="6">
        <v>8</v>
      </c>
      <c r="B26" s="18" t="s">
        <v>14</v>
      </c>
      <c r="C26" s="27"/>
      <c r="D26" s="27"/>
      <c r="E26" s="27">
        <v>24000</v>
      </c>
      <c r="F26" s="28">
        <f>E26+D26+C26</f>
        <v>24000</v>
      </c>
      <c r="G26" s="45" t="s">
        <v>50</v>
      </c>
    </row>
    <row r="27" spans="1:7" s="16" customFormat="1" ht="52.5" customHeight="1" x14ac:dyDescent="0.3">
      <c r="A27" s="42">
        <v>9</v>
      </c>
      <c r="B27" s="18" t="s">
        <v>23</v>
      </c>
      <c r="C27" s="27"/>
      <c r="D27" s="27"/>
      <c r="E27" s="27">
        <v>10080</v>
      </c>
      <c r="F27" s="28">
        <f>E27+D27+C27</f>
        <v>10080</v>
      </c>
      <c r="G27" s="44" t="s">
        <v>52</v>
      </c>
    </row>
    <row r="28" spans="1:7" s="16" customFormat="1" ht="37.5" x14ac:dyDescent="0.3">
      <c r="A28" s="6">
        <v>10</v>
      </c>
      <c r="B28" s="18" t="s">
        <v>46</v>
      </c>
      <c r="C28" s="27"/>
      <c r="D28" s="27"/>
      <c r="E28" s="27">
        <v>5000</v>
      </c>
      <c r="F28" s="28">
        <f>E28+D28+C28</f>
        <v>5000</v>
      </c>
      <c r="G28" s="45" t="s">
        <v>51</v>
      </c>
    </row>
    <row r="29" spans="1:7" s="16" customFormat="1" ht="18.75" x14ac:dyDescent="0.3">
      <c r="A29" s="6">
        <v>11</v>
      </c>
      <c r="B29" s="18" t="s">
        <v>57</v>
      </c>
      <c r="C29" s="27"/>
      <c r="D29" s="27">
        <v>0</v>
      </c>
      <c r="E29" s="27">
        <v>0</v>
      </c>
      <c r="F29" s="28">
        <v>0</v>
      </c>
      <c r="G29" s="45"/>
    </row>
    <row r="30" spans="1:7" s="16" customFormat="1" ht="18.75" x14ac:dyDescent="0.3">
      <c r="A30" s="6">
        <v>12</v>
      </c>
      <c r="B30" s="18" t="s">
        <v>58</v>
      </c>
      <c r="C30" s="27"/>
      <c r="D30" s="27">
        <v>0</v>
      </c>
      <c r="E30" s="27">
        <v>0</v>
      </c>
      <c r="F30" s="28">
        <v>0</v>
      </c>
      <c r="G30" s="45" t="s">
        <v>93</v>
      </c>
    </row>
    <row r="31" spans="1:7" s="16" customFormat="1" ht="37.5" x14ac:dyDescent="0.3">
      <c r="A31" s="42">
        <v>13</v>
      </c>
      <c r="B31" s="43" t="s">
        <v>92</v>
      </c>
      <c r="C31" s="31"/>
      <c r="D31" s="31">
        <f>D34+D33+D35+D38+D36+D37</f>
        <v>27600</v>
      </c>
      <c r="E31" s="40">
        <f>E34+E33+E35+E38+E36+E37</f>
        <v>101952.40000000001</v>
      </c>
      <c r="F31" s="32">
        <f>E31+D31+C31</f>
        <v>129552.40000000001</v>
      </c>
      <c r="G31" s="45"/>
    </row>
    <row r="32" spans="1:7" s="16" customFormat="1" ht="18.75" x14ac:dyDescent="0.3">
      <c r="A32" s="42"/>
      <c r="B32" s="83" t="s">
        <v>88</v>
      </c>
      <c r="C32" s="31"/>
      <c r="D32" s="27">
        <v>2545.5300000000002</v>
      </c>
      <c r="E32" s="82">
        <v>2545.5300000000002</v>
      </c>
      <c r="F32" s="49">
        <f>E32+D32+C32</f>
        <v>5091.0600000000004</v>
      </c>
      <c r="G32" s="45"/>
    </row>
    <row r="33" spans="1:7" s="16" customFormat="1" ht="18.75" x14ac:dyDescent="0.3">
      <c r="A33" s="6"/>
      <c r="B33" s="19" t="s">
        <v>61</v>
      </c>
      <c r="C33" s="27"/>
      <c r="D33" s="27">
        <v>7500</v>
      </c>
      <c r="E33" s="27">
        <f>27471.96-7500+13072.15</f>
        <v>33044.11</v>
      </c>
      <c r="F33" s="49">
        <f>E33+D33+C33</f>
        <v>40544.11</v>
      </c>
      <c r="G33" s="44" t="s">
        <v>59</v>
      </c>
    </row>
    <row r="34" spans="1:7" s="16" customFormat="1" ht="18.75" x14ac:dyDescent="0.3">
      <c r="A34" s="6"/>
      <c r="B34" s="19" t="s">
        <v>26</v>
      </c>
      <c r="C34" s="27"/>
      <c r="D34" s="27">
        <f>1000+3000</f>
        <v>4000</v>
      </c>
      <c r="E34" s="27">
        <f>7938-4000+6366.32</f>
        <v>10304.32</v>
      </c>
      <c r="F34" s="49">
        <f>E34+D34+C34</f>
        <v>14304.32</v>
      </c>
      <c r="G34" s="44" t="s">
        <v>56</v>
      </c>
    </row>
    <row r="35" spans="1:7" s="16" customFormat="1" ht="37.5" x14ac:dyDescent="0.3">
      <c r="A35" s="6"/>
      <c r="B35" s="19" t="s">
        <v>27</v>
      </c>
      <c r="C35" s="27"/>
      <c r="D35" s="27">
        <f>7500+3600-5200</f>
        <v>5900</v>
      </c>
      <c r="E35" s="27">
        <f>23273.08-5900+2116.4-15.97</f>
        <v>19473.510000000002</v>
      </c>
      <c r="F35" s="49">
        <f>E35+D35+C35</f>
        <v>25373.510000000002</v>
      </c>
      <c r="G35" s="44" t="s">
        <v>60</v>
      </c>
    </row>
    <row r="36" spans="1:7" s="16" customFormat="1" ht="18.75" x14ac:dyDescent="0.3">
      <c r="A36" s="6"/>
      <c r="B36" s="19" t="s">
        <v>28</v>
      </c>
      <c r="C36" s="27"/>
      <c r="D36" s="27">
        <v>5000</v>
      </c>
      <c r="E36" s="27">
        <f>11652.96-5000+10557.45</f>
        <v>17210.41</v>
      </c>
      <c r="F36" s="49">
        <f>E36+D36+C36</f>
        <v>22210.41</v>
      </c>
      <c r="G36" s="44"/>
    </row>
    <row r="37" spans="1:7" s="16" customFormat="1" ht="18.75" x14ac:dyDescent="0.3">
      <c r="A37" s="6"/>
      <c r="B37" s="19" t="s">
        <v>33</v>
      </c>
      <c r="C37" s="27"/>
      <c r="D37" s="27"/>
      <c r="E37" s="27">
        <f>18522+1485.47</f>
        <v>20007.47</v>
      </c>
      <c r="F37" s="49">
        <f>E37+D37+C37</f>
        <v>20007.47</v>
      </c>
      <c r="G37" s="44" t="s">
        <v>55</v>
      </c>
    </row>
    <row r="38" spans="1:7" s="16" customFormat="1" ht="18.75" x14ac:dyDescent="0.3">
      <c r="A38" s="6">
        <v>14</v>
      </c>
      <c r="B38" s="19" t="s">
        <v>47</v>
      </c>
      <c r="C38" s="27"/>
      <c r="D38" s="27">
        <v>5200</v>
      </c>
      <c r="E38" s="27">
        <f>5521-5200+1591.58</f>
        <v>1912.58</v>
      </c>
      <c r="F38" s="49">
        <f>E38+D38+C38</f>
        <v>7112.58</v>
      </c>
      <c r="G38" s="44"/>
    </row>
    <row r="39" spans="1:7" ht="24.95" customHeight="1" x14ac:dyDescent="0.3">
      <c r="A39" s="8"/>
      <c r="B39" s="9" t="s">
        <v>18</v>
      </c>
      <c r="C39" s="33">
        <f>C31+C28+C27+C26+C25+C24+C22+C21+C20+C19+C32</f>
        <v>502</v>
      </c>
      <c r="D39" s="33">
        <f>D31+D28+D27+D26+D25+D24+D22+D21+D20+D19+D32</f>
        <v>53740.520000000004</v>
      </c>
      <c r="E39" s="33">
        <f>E31+E28+E27+E26+E25+E24+E22+E21+E20+E19+E32</f>
        <v>175186.55000000002</v>
      </c>
      <c r="F39" s="33">
        <f>F31+F28+F27+F26+F25+F24+F22+F21+F20+F19+F32</f>
        <v>229429.07</v>
      </c>
      <c r="G39" s="45"/>
    </row>
    <row r="40" spans="1:7" ht="144.75" customHeight="1" x14ac:dyDescent="0.3">
      <c r="A40" s="10" t="s">
        <v>9</v>
      </c>
      <c r="B40" s="11" t="s">
        <v>19</v>
      </c>
      <c r="C40" s="34">
        <v>132583.69</v>
      </c>
      <c r="D40" s="34">
        <v>229764.58</v>
      </c>
      <c r="E40" s="34">
        <v>318923.55</v>
      </c>
      <c r="F40" s="35">
        <f>E40</f>
        <v>318923.55</v>
      </c>
      <c r="G40" s="48" t="s">
        <v>91</v>
      </c>
    </row>
    <row r="41" spans="1:7" x14ac:dyDescent="0.25">
      <c r="F41" s="37"/>
    </row>
    <row r="43" spans="1:7" x14ac:dyDescent="0.25">
      <c r="F43" s="37"/>
    </row>
    <row r="45" spans="1:7" x14ac:dyDescent="0.25">
      <c r="E45" s="47"/>
    </row>
  </sheetData>
  <mergeCells count="4">
    <mergeCell ref="A1:F1"/>
    <mergeCell ref="F4:F5"/>
    <mergeCell ref="G4:G5"/>
    <mergeCell ref="A2:F2"/>
  </mergeCells>
  <pageMargins left="0.23622047244094491" right="0.23622047244094491" top="0.74803149606299213" bottom="0.74803149606299213" header="0.31496062992125984" footer="0.31496062992125984"/>
  <pageSetup paperSize="9" scale="3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E48"/>
  <sheetViews>
    <sheetView topLeftCell="C33" zoomScale="85" zoomScaleNormal="85" workbookViewId="0">
      <pane xSplit="1" topLeftCell="D1" activePane="topRight" state="frozen"/>
      <selection activeCell="C1" sqref="C1"/>
      <selection pane="topRight" activeCell="C49" sqref="A49:XFD56"/>
    </sheetView>
  </sheetViews>
  <sheetFormatPr defaultColWidth="9.140625" defaultRowHeight="16.5" x14ac:dyDescent="0.25"/>
  <cols>
    <col min="1" max="1" width="0" style="50" hidden="1" customWidth="1"/>
    <col min="2" max="2" width="1.28515625" style="50" hidden="1" customWidth="1"/>
    <col min="3" max="3" width="26.42578125" style="50" customWidth="1"/>
    <col min="4" max="4" width="17.140625" style="50" customWidth="1"/>
    <col min="5" max="5" width="19.140625" style="51" customWidth="1"/>
    <col min="6" max="16384" width="9.140625" style="50"/>
  </cols>
  <sheetData>
    <row r="1" spans="3:5" hidden="1" x14ac:dyDescent="0.25"/>
    <row r="2" spans="3:5" ht="17.25" hidden="1" customHeight="1" thickBot="1" x14ac:dyDescent="0.25"/>
    <row r="3" spans="3:5" s="55" customFormat="1" hidden="1" x14ac:dyDescent="0.25">
      <c r="C3" s="53" t="s">
        <v>65</v>
      </c>
      <c r="D3" s="52" t="s">
        <v>66</v>
      </c>
      <c r="E3" s="54" t="s">
        <v>67</v>
      </c>
    </row>
    <row r="4" spans="3:5" ht="15" hidden="1" customHeight="1" thickBot="1" x14ac:dyDescent="0.3">
      <c r="C4" s="59">
        <v>2</v>
      </c>
      <c r="D4" s="58">
        <v>3</v>
      </c>
      <c r="E4" s="60">
        <v>9</v>
      </c>
    </row>
    <row r="5" spans="3:5" hidden="1" x14ac:dyDescent="0.25">
      <c r="C5" s="61" t="s">
        <v>68</v>
      </c>
      <c r="D5" s="62">
        <v>7500</v>
      </c>
      <c r="E5" s="63" t="e">
        <f>#REF!+#REF!</f>
        <v>#REF!</v>
      </c>
    </row>
    <row r="6" spans="3:5" hidden="1" x14ac:dyDescent="0.25">
      <c r="C6" s="61" t="s">
        <v>69</v>
      </c>
      <c r="D6" s="62">
        <v>0</v>
      </c>
      <c r="E6" s="63" t="e">
        <f>#REF!+#REF!</f>
        <v>#REF!</v>
      </c>
    </row>
    <row r="7" spans="3:5" hidden="1" x14ac:dyDescent="0.25">
      <c r="C7" s="65" t="s">
        <v>70</v>
      </c>
      <c r="D7" s="62">
        <v>5000</v>
      </c>
      <c r="E7" s="63" t="e">
        <f>#REF!+#REF!</f>
        <v>#REF!</v>
      </c>
    </row>
    <row r="8" spans="3:5" hidden="1" x14ac:dyDescent="0.25">
      <c r="C8" s="65" t="s">
        <v>71</v>
      </c>
      <c r="D8" s="62">
        <v>2500</v>
      </c>
      <c r="E8" s="63" t="e">
        <f>#REF!+#REF!</f>
        <v>#REF!</v>
      </c>
    </row>
    <row r="9" spans="3:5" hidden="1" x14ac:dyDescent="0.25">
      <c r="C9" s="65" t="s">
        <v>72</v>
      </c>
      <c r="D9" s="62">
        <v>3000</v>
      </c>
      <c r="E9" s="63" t="e">
        <f>#REF!+#REF!</f>
        <v>#REF!</v>
      </c>
    </row>
    <row r="10" spans="3:5" hidden="1" x14ac:dyDescent="0.25">
      <c r="C10" s="65" t="s">
        <v>73</v>
      </c>
      <c r="D10" s="62">
        <v>1000</v>
      </c>
      <c r="E10" s="63" t="e">
        <f>#REF!+#REF!</f>
        <v>#REF!</v>
      </c>
    </row>
    <row r="11" spans="3:5" hidden="1" x14ac:dyDescent="0.25">
      <c r="C11" s="61" t="s">
        <v>74</v>
      </c>
      <c r="D11" s="62">
        <v>3600</v>
      </c>
      <c r="E11" s="63" t="e">
        <f>#REF!+#REF!</f>
        <v>#REF!</v>
      </c>
    </row>
    <row r="12" spans="3:5" hidden="1" x14ac:dyDescent="0.25">
      <c r="C12" s="61" t="s">
        <v>75</v>
      </c>
      <c r="D12" s="62">
        <v>0</v>
      </c>
      <c r="E12" s="63" t="e">
        <f>#REF!+#REF!</f>
        <v>#REF!</v>
      </c>
    </row>
    <row r="13" spans="3:5" hidden="1" x14ac:dyDescent="0.25">
      <c r="C13" s="61" t="s">
        <v>76</v>
      </c>
      <c r="D13" s="62"/>
      <c r="E13" s="63" t="e">
        <f>#REF!+#REF!</f>
        <v>#REF!</v>
      </c>
    </row>
    <row r="14" spans="3:5" ht="17.25" hidden="1" thickBot="1" x14ac:dyDescent="0.3">
      <c r="C14" s="67" t="s">
        <v>77</v>
      </c>
      <c r="D14" s="68">
        <f>SUM(D5:D13)</f>
        <v>22600</v>
      </c>
      <c r="E14" s="68" t="e">
        <f t="shared" ref="E14" si="0">SUM(E5:E13)</f>
        <v>#REF!</v>
      </c>
    </row>
    <row r="15" spans="3:5" hidden="1" x14ac:dyDescent="0.25">
      <c r="D15" s="64"/>
      <c r="E15" s="69"/>
    </row>
    <row r="16" spans="3:5" hidden="1" x14ac:dyDescent="0.25">
      <c r="D16" s="70"/>
      <c r="E16" s="71"/>
    </row>
    <row r="17" spans="3:5" hidden="1" x14ac:dyDescent="0.25"/>
    <row r="18" spans="3:5" ht="25.15" customHeight="1" x14ac:dyDescent="0.25">
      <c r="D18" s="76" t="s">
        <v>31</v>
      </c>
    </row>
    <row r="19" spans="3:5" ht="33" x14ac:dyDescent="0.25">
      <c r="C19" s="57" t="s">
        <v>65</v>
      </c>
      <c r="D19" s="57" t="s">
        <v>78</v>
      </c>
      <c r="E19" s="74" t="s">
        <v>79</v>
      </c>
    </row>
    <row r="20" spans="3:5" x14ac:dyDescent="0.25">
      <c r="C20" s="56">
        <v>2</v>
      </c>
      <c r="D20" s="56">
        <v>3</v>
      </c>
      <c r="E20" s="75">
        <v>9</v>
      </c>
    </row>
    <row r="21" spans="3:5" x14ac:dyDescent="0.25">
      <c r="C21" s="66" t="s">
        <v>68</v>
      </c>
      <c r="D21" s="63">
        <v>15000</v>
      </c>
      <c r="E21" s="63">
        <v>27471.963</v>
      </c>
    </row>
    <row r="22" spans="3:5" x14ac:dyDescent="0.25">
      <c r="C22" s="66" t="s">
        <v>69</v>
      </c>
      <c r="D22" s="63">
        <v>10000</v>
      </c>
      <c r="E22" s="63">
        <v>11652.963</v>
      </c>
    </row>
    <row r="23" spans="3:5" x14ac:dyDescent="0.25">
      <c r="C23" s="66" t="s">
        <v>70</v>
      </c>
      <c r="D23" s="63">
        <v>10000</v>
      </c>
      <c r="E23" s="63">
        <v>10584</v>
      </c>
    </row>
    <row r="24" spans="3:5" x14ac:dyDescent="0.25">
      <c r="C24" s="66" t="s">
        <v>71</v>
      </c>
      <c r="D24" s="63">
        <f>2500+1000</f>
        <v>3500</v>
      </c>
      <c r="E24" s="63">
        <v>3704.4</v>
      </c>
    </row>
    <row r="25" spans="3:5" x14ac:dyDescent="0.25">
      <c r="C25" s="66" t="s">
        <v>72</v>
      </c>
      <c r="D25" s="63">
        <f>3000+3000+500</f>
        <v>6500</v>
      </c>
      <c r="E25" s="63">
        <v>6879.6</v>
      </c>
    </row>
    <row r="26" spans="3:5" x14ac:dyDescent="0.25">
      <c r="C26" s="66" t="s">
        <v>73</v>
      </c>
      <c r="D26" s="63">
        <v>1000</v>
      </c>
      <c r="E26" s="63">
        <v>1058.4000000000001</v>
      </c>
    </row>
    <row r="27" spans="3:5" ht="17.25" customHeight="1" x14ac:dyDescent="0.25">
      <c r="C27" s="66" t="s">
        <v>74</v>
      </c>
      <c r="D27" s="63">
        <f>2500+1100+3000+1200+500</f>
        <v>8300</v>
      </c>
      <c r="E27" s="63">
        <v>8984.6674999999996</v>
      </c>
    </row>
    <row r="28" spans="3:5" x14ac:dyDescent="0.25">
      <c r="C28" s="66" t="s">
        <v>75</v>
      </c>
      <c r="D28" s="63">
        <v>17500</v>
      </c>
      <c r="E28" s="63">
        <v>18522</v>
      </c>
    </row>
    <row r="29" spans="3:5" x14ac:dyDescent="0.25">
      <c r="C29" s="56" t="s">
        <v>84</v>
      </c>
      <c r="D29" s="80">
        <f>SUM(D21:D28)</f>
        <v>71800</v>
      </c>
      <c r="E29" s="80">
        <f>SUM(E21:E28)</f>
        <v>88857.993499999997</v>
      </c>
    </row>
    <row r="30" spans="3:5" x14ac:dyDescent="0.25">
      <c r="C30"/>
      <c r="D30"/>
      <c r="E30"/>
    </row>
    <row r="31" spans="3:5" x14ac:dyDescent="0.25">
      <c r="C31"/>
      <c r="D31" s="77" t="s">
        <v>32</v>
      </c>
      <c r="E31"/>
    </row>
    <row r="32" spans="3:5" x14ac:dyDescent="0.25">
      <c r="C32" s="73" t="s">
        <v>68</v>
      </c>
      <c r="D32" s="72">
        <f>15000/4*3+60</f>
        <v>11310</v>
      </c>
      <c r="E32" s="72">
        <v>12976.905263157894</v>
      </c>
    </row>
    <row r="33" spans="3:5" x14ac:dyDescent="0.25">
      <c r="C33" s="73" t="s">
        <v>72</v>
      </c>
      <c r="D33" s="72">
        <v>6000</v>
      </c>
      <c r="E33" s="72">
        <v>6315.7894736842109</v>
      </c>
    </row>
    <row r="34" spans="3:5" x14ac:dyDescent="0.25">
      <c r="C34" s="73" t="s">
        <v>80</v>
      </c>
      <c r="D34" s="72">
        <v>8200</v>
      </c>
      <c r="E34" s="72">
        <v>8631.5789473684217</v>
      </c>
    </row>
    <row r="35" spans="3:5" x14ac:dyDescent="0.25">
      <c r="C35" s="73" t="s">
        <v>69</v>
      </c>
      <c r="D35" s="72">
        <f>9000-60</f>
        <v>8940</v>
      </c>
      <c r="E35" s="72">
        <v>10482.168421052631</v>
      </c>
    </row>
    <row r="36" spans="3:5" x14ac:dyDescent="0.25">
      <c r="C36" s="73" t="s">
        <v>70</v>
      </c>
      <c r="D36" s="72">
        <v>10000</v>
      </c>
      <c r="E36" s="72">
        <v>10526.315789473685</v>
      </c>
    </row>
    <row r="37" spans="3:5" x14ac:dyDescent="0.25">
      <c r="C37" s="73" t="s">
        <v>71</v>
      </c>
      <c r="D37" s="72">
        <v>5000</v>
      </c>
      <c r="E37" s="72">
        <v>5263.1578947368425</v>
      </c>
    </row>
    <row r="38" spans="3:5" x14ac:dyDescent="0.25">
      <c r="C38" s="73" t="s">
        <v>73</v>
      </c>
      <c r="D38" s="72">
        <v>0</v>
      </c>
      <c r="E38" s="72">
        <v>0</v>
      </c>
    </row>
    <row r="39" spans="3:5" x14ac:dyDescent="0.25">
      <c r="C39" s="73" t="s">
        <v>81</v>
      </c>
      <c r="D39" s="72">
        <f>8000/30*4</f>
        <v>1066.6666666666667</v>
      </c>
      <c r="E39" s="72">
        <v>1122.8070175438597</v>
      </c>
    </row>
    <row r="40" spans="3:5" x14ac:dyDescent="0.25">
      <c r="C40" s="73" t="s">
        <v>82</v>
      </c>
      <c r="D40" s="72">
        <f>6000/20*2+2700</f>
        <v>3300</v>
      </c>
      <c r="E40" s="72">
        <v>3473.6842105263158</v>
      </c>
    </row>
    <row r="41" spans="3:5" x14ac:dyDescent="0.25">
      <c r="C41" s="73" t="s">
        <v>83</v>
      </c>
      <c r="D41" s="72">
        <v>350</v>
      </c>
      <c r="E41" s="72">
        <v>368.42105263157896</v>
      </c>
    </row>
    <row r="42" spans="3:5" x14ac:dyDescent="0.25">
      <c r="C42" s="81" t="s">
        <v>75</v>
      </c>
      <c r="D42" s="72">
        <v>1400</v>
      </c>
      <c r="E42" s="72">
        <v>1485.4736842105265</v>
      </c>
    </row>
    <row r="43" spans="3:5" x14ac:dyDescent="0.25">
      <c r="C43" s="56" t="s">
        <v>85</v>
      </c>
      <c r="D43" s="79">
        <f>SUM(D32:D42)</f>
        <v>55566.666666666664</v>
      </c>
      <c r="E43" s="79">
        <f>SUM(E32:E42)</f>
        <v>60646.301754385968</v>
      </c>
    </row>
    <row r="44" spans="3:5" x14ac:dyDescent="0.25">
      <c r="C44"/>
      <c r="D44"/>
      <c r="E44"/>
    </row>
    <row r="45" spans="3:5" x14ac:dyDescent="0.25">
      <c r="C45"/>
      <c r="D45"/>
      <c r="E45"/>
    </row>
    <row r="46" spans="3:5" x14ac:dyDescent="0.25">
      <c r="C46" t="s">
        <v>86</v>
      </c>
      <c r="D46" s="78">
        <f>D43+D29</f>
        <v>127366.66666666666</v>
      </c>
      <c r="E46" s="78">
        <f>E43+E29</f>
        <v>149504.29525438597</v>
      </c>
    </row>
    <row r="47" spans="3:5" x14ac:dyDescent="0.25">
      <c r="C47"/>
      <c r="D47"/>
      <c r="E47"/>
    </row>
    <row r="48" spans="3:5" x14ac:dyDescent="0.25">
      <c r="C48"/>
      <c r="D48"/>
      <c r="E48"/>
    </row>
  </sheetData>
  <pageMargins left="0.25" right="0.25" top="0.75" bottom="0.75" header="0.3" footer="0.3"/>
  <pageSetup paperSize="9" scale="4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звіт</vt:lpstr>
      <vt:lpstr>01-02 зп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Olena Khorolets</dc:creator>
  <cp:lastModifiedBy>user-gp</cp:lastModifiedBy>
  <cp:lastPrinted>2019-03-15T14:49:47Z</cp:lastPrinted>
  <dcterms:created xsi:type="dcterms:W3CDTF">2019-03-03T20:16:51Z</dcterms:created>
  <dcterms:modified xsi:type="dcterms:W3CDTF">2019-03-21T11:03:48Z</dcterms:modified>
</cp:coreProperties>
</file>